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arkdhs.sharepoint.com/sites/dhs-conrev/DMS/710-25-049 Medical Transportation/Q&amp;A/"/>
    </mc:Choice>
  </mc:AlternateContent>
  <xr:revisionPtr revIDLastSave="6" documentId="13_ncr:1_{49314FB2-0F9E-4C75-93C8-9A4FFC26626E}" xr6:coauthVersionLast="47" xr6:coauthVersionMax="47" xr10:uidLastSave="{5DF20A16-5E4E-4741-869C-BD12FB939CAA}"/>
  <bookViews>
    <workbookView xWindow="-25320" yWindow="210" windowWidth="25440" windowHeight="15390" tabRatio="766" xr2:uid="{00000000-000D-0000-FFFF-FFFF00000000}"/>
  </bookViews>
  <sheets>
    <sheet name="ReadMe" sheetId="16" r:id="rId1"/>
    <sheet name="Exhibit 1A" sheetId="3" r:id="rId2"/>
    <sheet name="Exhibit 1B" sheetId="17" r:id="rId3"/>
    <sheet name="Exhibit 2" sheetId="12" r:id="rId4"/>
    <sheet name="Exhibit 3" sheetId="15" r:id="rId5"/>
  </sheets>
  <definedNames>
    <definedName name="AdminPercent">#REF!</definedName>
    <definedName name="FedSharePercent_CHIP">#REF!</definedName>
    <definedName name="FedSharePercent_Medicaid">#REF!</definedName>
    <definedName name="IBNR">#REF!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ginPercent">#REF!</definedName>
    <definedName name="PremiumTaxPercent">#REF!</definedName>
    <definedName name="_xlnm.Print_Area" localSheetId="1">'Exhibit 1A'!$B$2:$J$16</definedName>
    <definedName name="_xlnm.Print_Area" localSheetId="2">'Exhibit 1B'!$B$2:$M$14</definedName>
    <definedName name="_xlnm.Print_Area" localSheetId="3">'Exhibit 2'!$B$2:$H$15</definedName>
    <definedName name="_xlnm.Print_Area" localSheetId="4">'Exhibit 3'!$B$2:$J$22</definedName>
    <definedName name="_xlnm.Print_Area" localSheetId="0">ReadMe!$A$2:$A$18</definedName>
    <definedName name="Rate_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7" l="1"/>
  <c r="M13" i="17"/>
  <c r="M12" i="17"/>
  <c r="M11" i="17"/>
  <c r="M10" i="17"/>
  <c r="M9" i="17"/>
  <c r="M8" i="17"/>
  <c r="M7" i="17"/>
  <c r="J13" i="3" l="1"/>
  <c r="J12" i="3"/>
  <c r="J11" i="3"/>
  <c r="J10" i="3"/>
  <c r="J9" i="3"/>
  <c r="J8" i="3"/>
  <c r="J7" i="3"/>
  <c r="C13" i="3"/>
  <c r="C12" i="3"/>
  <c r="C11" i="3"/>
  <c r="C10" i="3"/>
  <c r="C9" i="3"/>
  <c r="C8" i="3"/>
  <c r="C7" i="3"/>
  <c r="I14" i="15" l="1"/>
  <c r="J14" i="15" s="1"/>
  <c r="I13" i="15"/>
  <c r="J13" i="15" s="1"/>
  <c r="L14" i="17"/>
  <c r="K14" i="17"/>
  <c r="E13" i="17"/>
  <c r="G13" i="17" s="1"/>
  <c r="J13" i="17" s="1"/>
  <c r="E12" i="17"/>
  <c r="G12" i="17" s="1"/>
  <c r="J12" i="17" s="1"/>
  <c r="E11" i="17"/>
  <c r="E10" i="17"/>
  <c r="G10" i="17" s="1"/>
  <c r="J10" i="17" s="1"/>
  <c r="I11" i="15" s="1"/>
  <c r="J11" i="15" s="1"/>
  <c r="E9" i="17"/>
  <c r="G9" i="17" s="1"/>
  <c r="J9" i="17" s="1"/>
  <c r="I10" i="15" s="1"/>
  <c r="J10" i="15" s="1"/>
  <c r="E8" i="17"/>
  <c r="G8" i="17" s="1"/>
  <c r="J8" i="17" s="1"/>
  <c r="I9" i="15" s="1"/>
  <c r="J9" i="15" s="1"/>
  <c r="E7" i="17"/>
  <c r="G7" i="17" s="1"/>
  <c r="J7" i="17" s="1"/>
  <c r="I8" i="15" s="1"/>
  <c r="J8" i="15" s="1"/>
  <c r="F14" i="17"/>
  <c r="C14" i="17"/>
  <c r="E14" i="17" l="1"/>
  <c r="G11" i="17"/>
  <c r="J11" i="17" l="1"/>
  <c r="I12" i="15" s="1"/>
  <c r="J12" i="15" s="1"/>
  <c r="G14" i="17"/>
  <c r="H14" i="17" s="1"/>
  <c r="I14" i="17" s="1"/>
  <c r="G7" i="3" l="1"/>
  <c r="D14" i="3"/>
  <c r="E14" i="3" s="1"/>
  <c r="C14" i="3"/>
  <c r="F14" i="3" l="1"/>
  <c r="G14" i="3" s="1"/>
  <c r="H14" i="3"/>
  <c r="I14" i="3"/>
  <c r="J14" i="3" l="1"/>
  <c r="H11" i="15" l="1"/>
  <c r="H10" i="15"/>
  <c r="H9" i="15"/>
  <c r="H14" i="15"/>
  <c r="H13" i="15"/>
  <c r="H12" i="15"/>
  <c r="C8" i="12" l="1"/>
  <c r="C8" i="15" s="1"/>
  <c r="C9" i="12"/>
  <c r="C9" i="15" s="1"/>
  <c r="C14" i="12"/>
  <c r="C14" i="15" s="1"/>
  <c r="C10" i="12"/>
  <c r="C10" i="15" s="1"/>
  <c r="C11" i="12"/>
  <c r="C11" i="15" s="1"/>
  <c r="C12" i="12"/>
  <c r="C12" i="15" s="1"/>
  <c r="C13" i="12"/>
  <c r="C13" i="15" s="1"/>
  <c r="C15" i="15" l="1"/>
  <c r="C15" i="12" l="1"/>
  <c r="G9" i="3" l="1"/>
  <c r="G13" i="3"/>
  <c r="G10" i="3"/>
  <c r="G11" i="3"/>
  <c r="G12" i="3"/>
  <c r="G8" i="3"/>
  <c r="D8" i="12" l="1"/>
  <c r="F8" i="15" s="1"/>
  <c r="D11" i="12" l="1"/>
  <c r="F11" i="15" s="1"/>
  <c r="D9" i="12"/>
  <c r="F9" i="15" s="1"/>
  <c r="D12" i="12"/>
  <c r="F12" i="15" s="1"/>
  <c r="D13" i="12"/>
  <c r="F13" i="15" s="1"/>
  <c r="D14" i="12"/>
  <c r="F14" i="15" s="1"/>
  <c r="F8" i="12"/>
  <c r="D8" i="15" s="1"/>
  <c r="H8" i="12"/>
  <c r="E8" i="15" s="1"/>
  <c r="H8" i="15" l="1"/>
  <c r="H13" i="12"/>
  <c r="E13" i="15" s="1"/>
  <c r="F13" i="12"/>
  <c r="D13" i="15" s="1"/>
  <c r="H12" i="12"/>
  <c r="E12" i="15" s="1"/>
  <c r="F12" i="12"/>
  <c r="D12" i="15" s="1"/>
  <c r="H9" i="12"/>
  <c r="E9" i="15" s="1"/>
  <c r="F9" i="12"/>
  <c r="D9" i="15" s="1"/>
  <c r="D10" i="12"/>
  <c r="F10" i="15" s="1"/>
  <c r="H11" i="12"/>
  <c r="E11" i="15" s="1"/>
  <c r="F11" i="12"/>
  <c r="D11" i="15" s="1"/>
  <c r="H14" i="12"/>
  <c r="E14" i="15" s="1"/>
  <c r="F14" i="12"/>
  <c r="D14" i="15" s="1"/>
  <c r="D15" i="12" l="1"/>
  <c r="H10" i="12"/>
  <c r="E10" i="15" s="1"/>
  <c r="F10" i="12"/>
  <c r="D10" i="15" s="1"/>
  <c r="F15" i="12" l="1"/>
  <c r="H15" i="12"/>
  <c r="J14" i="17" l="1"/>
  <c r="F15" i="15" l="1"/>
  <c r="E15" i="15"/>
  <c r="D15" i="15"/>
</calcChain>
</file>

<file path=xl/sharedStrings.xml><?xml version="1.0" encoding="utf-8"?>
<sst xmlns="http://schemas.openxmlformats.org/spreadsheetml/2006/main" count="111" uniqueCount="60">
  <si>
    <t>PLEASE SEE May 9, 2025 LETTER FOR ADDITIONAL DETAILS AND METHODOLOGY</t>
  </si>
  <si>
    <t>This letter is intended to provide DHS with CY 2026 NET bid rate ranges for inclusion in the upcoming IFB. This information may not be appropriate for other purposes.</t>
  </si>
  <si>
    <t>Milliman developed certain models to estimate the values included in this report. The intent of the models was to estimate CY 2026 NET bid rate ranges. We reviewed the models, including their inputs, calculations, and outputs for consistency, reasonableness, and appropriateness to the intended purpose and in compliance with generally accepted actuarial practice and relevant actuarial standards of practice (ASOP).</t>
  </si>
  <si>
    <t>The models rely on data and information as input to the models. We used CY 2023 financial reports provided by the NET brokers, CY 2024 utilization data and CY 2025 mileage rates for DTT services provided by DHS, and additional information provided by DHS to develop the CY 2026 Arkansas NET bid rate ranges shown in this report. We did not audit this data and other information. If the underlying data or information is inaccurate or incomplete, the results of our analysis may likewise be inaccurate or incomplete. We performed a limited review of the data used directly in our analysis for reasonableness and consistency and did not find material defects in the data. If there are material defects in the data, it is possible they would be uncovered by a detailed, systematic review and comparison of the data to search for data values that are questionable, or for relationships that are materially inconsistent. Such a review was beyond the scope of our assignment.</t>
  </si>
  <si>
    <t>We also relied on our November 22, 2024 CY 2025 rate certification. Please see that certification document for additional methodology and assumption details.</t>
  </si>
  <si>
    <t>Differences between the NET bid rates and actual experience will depend on the extent to which future experience conforms to the summarized NET encounter data and projected trends. It is certain that actual experience will not conform exactly to the final contracted NET rates.</t>
  </si>
  <si>
    <t>Our letter is intended for the internal use of DHS to develop CY 2026 NET bid rate ranges. It may not be appropriate for other purposes. Milliman does not intend to benefit, and assumes no duty or liability to, other parties who receive this work. It should only be distributed and reviewed in its entirety. These capitation rates may not be appropriate for all NET brokers. Any NET brokers considering participating in the DHS NET program should consider their unique circumstances before deciding to contract under these rates. We understand DHS intends to share this letter and exhibits with prospective NET brokers participating in the NET managed care IFB process.</t>
  </si>
  <si>
    <t>The results of this letter are technical in nature and are dependent upon specific assumptions and methods. No party should rely on these results without a thorough understanding of those assumptions and methods. Such an understanding may require consultation with qualified professionals.</t>
  </si>
  <si>
    <t>I, Greg J. Herrle, Principal and Consulting Actuary for Milliman, am a member of the American Academy of Actuaries. I meet the Qualification Standards of the American Academy of Actuaries to render the actuarial opinion contained herein.</t>
  </si>
  <si>
    <t>Exhibit 1A</t>
  </si>
  <si>
    <t>Arkansas Department of Human Services</t>
  </si>
  <si>
    <t>CY 2026 NET Capitation Rates</t>
  </si>
  <si>
    <t>Development of CY 2026 High End Capitation Rate Component for Non-DTT Services Only</t>
  </si>
  <si>
    <t>Region</t>
  </si>
  <si>
    <t>Estimated CY 2025 Member Months</t>
  </si>
  <si>
    <r>
      <t>Projected CY 2025 Claims PMPM</t>
    </r>
    <r>
      <rPr>
        <b/>
        <vertAlign val="superscript"/>
        <sz val="10"/>
        <color theme="1"/>
        <rFont val="Arial"/>
        <family val="2"/>
      </rPr>
      <t>1</t>
    </r>
  </si>
  <si>
    <t>Utilization Trend</t>
  </si>
  <si>
    <t>Cost Trend</t>
  </si>
  <si>
    <t>Projected CY 2026 Service Cost PMPM</t>
  </si>
  <si>
    <t>Admin</t>
  </si>
  <si>
    <t>Margin</t>
  </si>
  <si>
    <t>High-End Non-DTT CY 2026 Capitation Rate Component</t>
  </si>
  <si>
    <t>Region A</t>
  </si>
  <si>
    <t>Region B</t>
  </si>
  <si>
    <t>Region C</t>
  </si>
  <si>
    <t>Region D</t>
  </si>
  <si>
    <t>Region E</t>
  </si>
  <si>
    <t>Region F</t>
  </si>
  <si>
    <t>Region G</t>
  </si>
  <si>
    <t>Total</t>
  </si>
  <si>
    <r>
      <rPr>
        <i/>
        <vertAlign val="superscript"/>
        <sz val="9"/>
        <rFont val="Arial"/>
        <family val="2"/>
      </rPr>
      <t>1.</t>
    </r>
    <r>
      <rPr>
        <i/>
        <sz val="9"/>
        <rFont val="Arial"/>
        <family val="2"/>
      </rPr>
      <t xml:space="preserve"> Source: CY 2025 Rate Certification, Exhibit 2, Column J (November 22, 2024)</t>
    </r>
  </si>
  <si>
    <t>Exhibit 1B</t>
  </si>
  <si>
    <t>Development of CY 2026 Capitation Rate Component for DTT Services</t>
  </si>
  <si>
    <t>CY 2024 Mileage</t>
  </si>
  <si>
    <t>CY 2025 Mileage Rate</t>
  </si>
  <si>
    <t>Estimated CY 2025 Cost</t>
  </si>
  <si>
    <t>Estimated CY 2025 Claims PMPM</t>
  </si>
  <si>
    <t>DTT CY 2026 Cap Rate Component</t>
  </si>
  <si>
    <t>Exhibit 2</t>
  </si>
  <si>
    <t>Development of CY 2026 NET Capitation Rate Ranges - Non-DTT Services</t>
  </si>
  <si>
    <t>Low End</t>
  </si>
  <si>
    <t>Midpoint</t>
  </si>
  <si>
    <t>High End Capitation Rates</t>
  </si>
  <si>
    <t>Adjustment</t>
  </si>
  <si>
    <t>Capitation Rates</t>
  </si>
  <si>
    <t>Exhibit 3</t>
  </si>
  <si>
    <t>Vendor Bid Sheet</t>
  </si>
  <si>
    <t>Total NET (Including DTT)</t>
  </si>
  <si>
    <t>High End</t>
  </si>
  <si>
    <t>Vendor Bid Submission</t>
  </si>
  <si>
    <t>Validation</t>
  </si>
  <si>
    <t>Amount of Vendor Bid Subject to DTT Risk Corridor</t>
  </si>
  <si>
    <r>
      <t xml:space="preserve">Amount of Vendor Bid </t>
    </r>
    <r>
      <rPr>
        <b/>
        <u/>
        <sz val="10"/>
        <rFont val="Arial"/>
        <family val="2"/>
      </rPr>
      <t>Not</t>
    </r>
    <r>
      <rPr>
        <b/>
        <sz val="10"/>
        <rFont val="Arial"/>
        <family val="2"/>
      </rPr>
      <t xml:space="preserve"> Subject to DTT Risk Corridor</t>
    </r>
  </si>
  <si>
    <t>ENTER BID AMOUNT HERE</t>
  </si>
  <si>
    <t>Notes</t>
  </si>
  <si>
    <t>Please see accompanying May 9, 2025 letter and exhbiits for additional details and methodology.</t>
  </si>
  <si>
    <t>The vendor can enter their bid amount for each region in the yellow highlighted cells.</t>
  </si>
  <si>
    <t>The bid amount must be between the total low end and total high end for each region.</t>
  </si>
  <si>
    <t xml:space="preserve">We understand DHS intends to pay the selected vendors using the bid capitation rates and actual enrollment for each NET broker by region. </t>
  </si>
  <si>
    <t>The amounts in the “Total” line are illustrative of projected CY 2025 program-wide membership and will not necessarily be equivalent to the average rate paid to any vendor.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</si>
</sst>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0.0%"/>
    <numFmt numFmtId="166" formatCode="#,##0.000"/>
    <numFmt numFmtId="167" formatCode="&quot;$&quot;#,##0"/>
  </numFmts>
  <fonts count="17" x14ac:knownFonts="1">
    <font>
      <sz val="11"/>
      <color theme="1"/>
      <name val="Calibri"/>
      <family val="2"/>
      <scheme val="minor"/>
    </font>
    <font>
      <sz val="10"/>
      <color theme="1"/>
      <name val="Arial"/>
      <family val="2"/>
    </font>
    <font>
      <sz val="11"/>
      <color theme="1"/>
      <name val="Calibri"/>
      <family val="2"/>
      <scheme val="minor"/>
    </font>
    <font>
      <sz val="10"/>
      <color theme="1"/>
      <name val="Arial"/>
      <family val="2"/>
    </font>
    <font>
      <b/>
      <sz val="10"/>
      <color theme="1"/>
      <name val="Arial"/>
      <family val="2"/>
    </font>
    <font>
      <sz val="10"/>
      <name val="Arial"/>
      <family val="2"/>
    </font>
    <font>
      <b/>
      <sz val="10"/>
      <color theme="0"/>
      <name val="Arial"/>
      <family val="2"/>
    </font>
    <font>
      <sz val="8"/>
      <name val="Calibri"/>
      <family val="2"/>
      <scheme val="minor"/>
    </font>
    <font>
      <b/>
      <sz val="10"/>
      <name val="Arial"/>
      <family val="2"/>
    </font>
    <font>
      <b/>
      <vertAlign val="superscript"/>
      <sz val="10"/>
      <color theme="1"/>
      <name val="Arial"/>
      <family val="2"/>
    </font>
    <font>
      <vertAlign val="superscript"/>
      <sz val="10"/>
      <color theme="1"/>
      <name val="Arial"/>
      <family val="2"/>
    </font>
    <font>
      <sz val="9"/>
      <color theme="1"/>
      <name val="Arial"/>
      <family val="2"/>
    </font>
    <font>
      <u/>
      <sz val="10"/>
      <color theme="1"/>
      <name val="Arial"/>
      <family val="2"/>
    </font>
    <font>
      <b/>
      <sz val="11"/>
      <color theme="1"/>
      <name val="Calibri"/>
      <family val="2"/>
      <scheme val="minor"/>
    </font>
    <font>
      <b/>
      <u/>
      <sz val="10"/>
      <name val="Arial"/>
      <family val="2"/>
    </font>
    <font>
      <i/>
      <sz val="9"/>
      <name val="Arial"/>
      <family val="2"/>
    </font>
    <font>
      <i/>
      <vertAlign val="superscript"/>
      <sz val="9"/>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6">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1" fillId="0" borderId="0"/>
    <xf numFmtId="43" fontId="1" fillId="0" borderId="0" applyFont="0" applyFill="0" applyBorder="0" applyAlignment="0" applyProtection="0"/>
  </cellStyleXfs>
  <cellXfs count="73">
    <xf numFmtId="0" fontId="0" fillId="0" borderId="0" xfId="0"/>
    <xf numFmtId="0" fontId="3" fillId="0" borderId="0" xfId="0" applyFont="1"/>
    <xf numFmtId="0" fontId="4" fillId="0" borderId="0" xfId="0" applyFont="1"/>
    <xf numFmtId="0" fontId="3" fillId="0" borderId="0" xfId="0" applyFont="1" applyAlignment="1">
      <alignment wrapText="1"/>
    </xf>
    <xf numFmtId="0" fontId="4" fillId="0" borderId="1" xfId="0" applyFont="1" applyBorder="1" applyAlignment="1">
      <alignment horizontal="center" wrapText="1"/>
    </xf>
    <xf numFmtId="0" fontId="4" fillId="0" borderId="0" xfId="0" applyFont="1" applyAlignment="1">
      <alignment horizontal="center"/>
    </xf>
    <xf numFmtId="0" fontId="8" fillId="0" borderId="0" xfId="0" applyFont="1"/>
    <xf numFmtId="0" fontId="1" fillId="0" borderId="0" xfId="0" applyFont="1"/>
    <xf numFmtId="43" fontId="4" fillId="0" borderId="0" xfId="0" applyNumberFormat="1" applyFont="1"/>
    <xf numFmtId="164" fontId="1" fillId="0" borderId="0" xfId="0" applyNumberFormat="1" applyFont="1" applyAlignment="1">
      <alignment horizontal="center"/>
    </xf>
    <xf numFmtId="164" fontId="1" fillId="0" borderId="1" xfId="0" applyNumberFormat="1" applyFont="1" applyBorder="1" applyAlignment="1">
      <alignment horizontal="center"/>
    </xf>
    <xf numFmtId="3" fontId="1" fillId="0" borderId="0" xfId="5" applyNumberFormat="1" applyFont="1" applyFill="1" applyAlignment="1">
      <alignment horizontal="center"/>
    </xf>
    <xf numFmtId="3" fontId="1" fillId="0" borderId="1" xfId="5" applyNumberFormat="1"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center" wrapText="1"/>
    </xf>
    <xf numFmtId="164" fontId="5" fillId="0" borderId="0" xfId="5" applyNumberFormat="1" applyFont="1" applyFill="1" applyAlignment="1">
      <alignment horizontal="center"/>
    </xf>
    <xf numFmtId="164" fontId="5" fillId="0" borderId="1" xfId="5" applyNumberFormat="1" applyFont="1" applyFill="1" applyBorder="1" applyAlignment="1">
      <alignment horizontal="center"/>
    </xf>
    <xf numFmtId="164" fontId="5" fillId="0" borderId="0" xfId="0" applyNumberFormat="1" applyFont="1" applyAlignment="1">
      <alignment horizontal="center"/>
    </xf>
    <xf numFmtId="0" fontId="8" fillId="0" borderId="0" xfId="0" applyFont="1" applyAlignment="1">
      <alignment horizontal="centerContinuous"/>
    </xf>
    <xf numFmtId="164" fontId="8" fillId="0" borderId="2" xfId="0" applyNumberFormat="1" applyFont="1" applyBorder="1" applyAlignment="1">
      <alignment horizontal="center"/>
    </xf>
    <xf numFmtId="164" fontId="4" fillId="0" borderId="0" xfId="0" applyNumberFormat="1" applyFont="1" applyAlignment="1">
      <alignment horizontal="center"/>
    </xf>
    <xf numFmtId="166" fontId="8" fillId="0" borderId="2" xfId="0" applyNumberFormat="1" applyFont="1" applyBorder="1" applyAlignment="1">
      <alignment horizontal="center"/>
    </xf>
    <xf numFmtId="4" fontId="5" fillId="0" borderId="0" xfId="0" applyNumberFormat="1" applyFont="1" applyAlignment="1">
      <alignment horizontal="center"/>
    </xf>
    <xf numFmtId="4" fontId="5" fillId="0" borderId="1" xfId="0" applyNumberFormat="1" applyFont="1" applyBorder="1" applyAlignment="1">
      <alignment horizontal="center"/>
    </xf>
    <xf numFmtId="4" fontId="1" fillId="0" borderId="0" xfId="0" applyNumberFormat="1" applyFont="1"/>
    <xf numFmtId="3" fontId="8" fillId="0" borderId="0" xfId="0" applyNumberFormat="1" applyFont="1"/>
    <xf numFmtId="0" fontId="12" fillId="0" borderId="0" xfId="0" applyFont="1"/>
    <xf numFmtId="3" fontId="4" fillId="0" borderId="0" xfId="0" applyNumberFormat="1" applyFont="1" applyAlignment="1">
      <alignment horizontal="center"/>
    </xf>
    <xf numFmtId="164" fontId="8" fillId="0" borderId="0" xfId="0" applyNumberFormat="1" applyFont="1" applyAlignment="1">
      <alignment horizontal="center"/>
    </xf>
    <xf numFmtId="164" fontId="5" fillId="0" borderId="1" xfId="0" applyNumberFormat="1" applyFont="1" applyBorder="1" applyAlignment="1">
      <alignment horizontal="center"/>
    </xf>
    <xf numFmtId="0" fontId="1" fillId="0" borderId="0" xfId="0" quotePrefix="1" applyFont="1"/>
    <xf numFmtId="166" fontId="5" fillId="0" borderId="0" xfId="1" applyNumberFormat="1" applyFont="1" applyFill="1" applyBorder="1" applyAlignment="1">
      <alignment horizontal="center"/>
    </xf>
    <xf numFmtId="164" fontId="5" fillId="0" borderId="0" xfId="1" applyNumberFormat="1" applyFont="1" applyFill="1" applyBorder="1" applyAlignment="1">
      <alignment horizontal="center"/>
    </xf>
    <xf numFmtId="166" fontId="5" fillId="0" borderId="1" xfId="0" applyNumberFormat="1" applyFont="1" applyBorder="1" applyAlignment="1">
      <alignment horizontal="center"/>
    </xf>
    <xf numFmtId="166" fontId="5" fillId="0" borderId="0" xfId="5" applyNumberFormat="1" applyFont="1" applyFill="1" applyAlignment="1">
      <alignment horizontal="center"/>
    </xf>
    <xf numFmtId="166" fontId="5" fillId="0" borderId="1" xfId="5" applyNumberFormat="1" applyFont="1" applyFill="1" applyBorder="1" applyAlignment="1">
      <alignment horizontal="center"/>
    </xf>
    <xf numFmtId="166" fontId="8" fillId="0" borderId="0" xfId="0" applyNumberFormat="1" applyFont="1" applyAlignment="1">
      <alignment horizontal="center"/>
    </xf>
    <xf numFmtId="0" fontId="10" fillId="0" borderId="0" xfId="0" applyFont="1"/>
    <xf numFmtId="166" fontId="5" fillId="0" borderId="0" xfId="0" applyNumberFormat="1" applyFont="1" applyAlignment="1">
      <alignment horizontal="center"/>
    </xf>
    <xf numFmtId="164" fontId="5" fillId="0" borderId="1" xfId="1" applyNumberFormat="1" applyFont="1" applyFill="1" applyBorder="1" applyAlignment="1">
      <alignment horizontal="center"/>
    </xf>
    <xf numFmtId="0" fontId="13" fillId="2" borderId="0" xfId="0" applyFont="1" applyFill="1"/>
    <xf numFmtId="0" fontId="11" fillId="0" borderId="0" xfId="0" applyFont="1" applyAlignment="1">
      <alignment horizontal="justify" vertical="center"/>
    </xf>
    <xf numFmtId="164" fontId="5" fillId="2" borderId="0" xfId="0" applyNumberFormat="1" applyFont="1" applyFill="1" applyAlignment="1" applyProtection="1">
      <alignment horizontal="center"/>
      <protection locked="0"/>
    </xf>
    <xf numFmtId="164" fontId="5" fillId="2" borderId="1" xfId="0" applyNumberFormat="1" applyFont="1" applyFill="1" applyBorder="1" applyAlignment="1" applyProtection="1">
      <alignment horizontal="center"/>
      <protection locked="0"/>
    </xf>
    <xf numFmtId="0" fontId="5" fillId="0" borderId="0" xfId="0" applyFont="1" applyAlignment="1">
      <alignment horizontal="center"/>
    </xf>
    <xf numFmtId="0" fontId="5" fillId="0" borderId="1" xfId="0" applyFont="1" applyBorder="1" applyAlignment="1">
      <alignment horizontal="center"/>
    </xf>
    <xf numFmtId="0" fontId="8" fillId="0" borderId="0" xfId="0" applyFont="1" applyAlignment="1">
      <alignment horizontal="center"/>
    </xf>
    <xf numFmtId="3" fontId="1" fillId="0" borderId="0" xfId="5" applyNumberFormat="1" applyFont="1" applyFill="1" applyAlignment="1" applyProtection="1">
      <alignment horizontal="center"/>
    </xf>
    <xf numFmtId="3" fontId="1" fillId="0" borderId="1" xfId="5" applyNumberFormat="1" applyFont="1" applyFill="1" applyBorder="1" applyAlignment="1" applyProtection="1">
      <alignment horizontal="center"/>
    </xf>
    <xf numFmtId="167" fontId="5" fillId="0" borderId="0" xfId="0" applyNumberFormat="1" applyFont="1" applyAlignment="1">
      <alignment horizontal="center"/>
    </xf>
    <xf numFmtId="167" fontId="5" fillId="0" borderId="1" xfId="0" applyNumberFormat="1" applyFont="1" applyBorder="1" applyAlignment="1">
      <alignment horizontal="center"/>
    </xf>
    <xf numFmtId="3" fontId="1" fillId="0" borderId="0" xfId="5" applyNumberFormat="1" applyFont="1" applyFill="1" applyBorder="1" applyAlignment="1" applyProtection="1">
      <alignment horizontal="center"/>
    </xf>
    <xf numFmtId="164" fontId="5" fillId="0" borderId="2" xfId="1" applyNumberFormat="1" applyFont="1" applyFill="1" applyBorder="1" applyAlignment="1">
      <alignment horizontal="center"/>
    </xf>
    <xf numFmtId="0" fontId="6" fillId="0" borderId="0" xfId="4" applyFont="1" applyAlignment="1">
      <alignment horizontal="centerContinuous"/>
    </xf>
    <xf numFmtId="0" fontId="8" fillId="3" borderId="6" xfId="4" applyFont="1" applyFill="1" applyBorder="1" applyAlignment="1">
      <alignment horizontal="centerContinuous"/>
    </xf>
    <xf numFmtId="0" fontId="8" fillId="3" borderId="3" xfId="4" applyFont="1" applyFill="1" applyBorder="1" applyAlignment="1">
      <alignment horizontal="centerContinuous"/>
    </xf>
    <xf numFmtId="0" fontId="8" fillId="3" borderId="4" xfId="4" applyFont="1" applyFill="1" applyBorder="1" applyAlignment="1">
      <alignment horizontal="centerContinuous"/>
    </xf>
    <xf numFmtId="0" fontId="6" fillId="0" borderId="5" xfId="4" applyFont="1" applyBorder="1"/>
    <xf numFmtId="0" fontId="6" fillId="0" borderId="0" xfId="4" applyFont="1"/>
    <xf numFmtId="0" fontId="15" fillId="0" borderId="0" xfId="0" applyFont="1"/>
    <xf numFmtId="0" fontId="6" fillId="4" borderId="0" xfId="0" applyFont="1" applyFill="1" applyAlignment="1">
      <alignment horizontal="centerContinuous"/>
    </xf>
    <xf numFmtId="0" fontId="6" fillId="4" borderId="0" xfId="4" applyFont="1" applyFill="1" applyAlignment="1">
      <alignment horizontal="centerContinuous"/>
    </xf>
    <xf numFmtId="0" fontId="8" fillId="0" borderId="2" xfId="0" applyFont="1" applyBorder="1" applyAlignment="1">
      <alignment horizontal="center"/>
    </xf>
    <xf numFmtId="3" fontId="4" fillId="0" borderId="2" xfId="0" applyNumberFormat="1" applyFont="1" applyBorder="1" applyAlignment="1">
      <alignment horizontal="center"/>
    </xf>
    <xf numFmtId="167" fontId="8" fillId="0" borderId="2" xfId="0" applyNumberFormat="1" applyFont="1" applyBorder="1" applyAlignment="1">
      <alignment horizontal="center"/>
    </xf>
    <xf numFmtId="165" fontId="1" fillId="0" borderId="0" xfId="2" applyNumberFormat="1" applyFont="1" applyBorder="1"/>
    <xf numFmtId="0" fontId="1" fillId="0" borderId="0" xfId="0" applyFont="1" applyAlignment="1">
      <alignment wrapText="1"/>
    </xf>
    <xf numFmtId="43" fontId="1" fillId="0" borderId="0" xfId="0" applyNumberFormat="1" applyFont="1"/>
    <xf numFmtId="165" fontId="1" fillId="0" borderId="0" xfId="0" applyNumberFormat="1" applyFont="1"/>
    <xf numFmtId="9" fontId="1" fillId="0" borderId="0" xfId="2" applyFont="1" applyBorder="1"/>
    <xf numFmtId="0" fontId="1" fillId="0" borderId="2"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xf>
  </cellXfs>
  <cellStyles count="6">
    <cellStyle name="Comma" xfId="1" builtinId="3"/>
    <cellStyle name="Comma 2" xfId="5" xr:uid="{363A616D-AC2C-49D4-9B9E-E3CA0BC6C973}"/>
    <cellStyle name="Normal" xfId="0" builtinId="0"/>
    <cellStyle name="Normal 2 3" xfId="3" xr:uid="{00000000-0005-0000-0000-000003000000}"/>
    <cellStyle name="Normal 2 3 2" xfId="4" xr:uid="{E8216F8F-2482-4F2F-91D3-D3DA7E2585C7}"/>
    <cellStyle name="Percent" xfId="2" builtinId="5"/>
  </cellStyles>
  <dxfs count="2">
    <dxf>
      <fill>
        <patternFill>
          <bgColor rgb="FFFF0000"/>
        </patternFill>
      </fill>
    </dxf>
    <dxf>
      <fill>
        <patternFill>
          <bgColor rgb="FF92D050"/>
        </patternFill>
      </fill>
    </dxf>
  </dxfs>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20C98-105F-4F0C-BBA6-03B8B09D93D7}">
  <dimension ref="A2:A18"/>
  <sheetViews>
    <sheetView tabSelected="1" view="pageBreakPreview" zoomScaleNormal="100" zoomScaleSheetLayoutView="100" workbookViewId="0">
      <selection activeCell="G13" sqref="G13"/>
    </sheetView>
  </sheetViews>
  <sheetFormatPr defaultRowHeight="14.4" x14ac:dyDescent="0.3"/>
  <cols>
    <col min="1" max="1" width="104.5546875" customWidth="1"/>
  </cols>
  <sheetData>
    <row r="2" spans="1:1" x14ac:dyDescent="0.3">
      <c r="A2" s="40" t="s">
        <v>0</v>
      </c>
    </row>
    <row r="4" spans="1:1" ht="22.8" x14ac:dyDescent="0.3">
      <c r="A4" s="41" t="s">
        <v>1</v>
      </c>
    </row>
    <row r="5" spans="1:1" x14ac:dyDescent="0.3">
      <c r="A5" s="41"/>
    </row>
    <row r="6" spans="1:1" ht="34.200000000000003" x14ac:dyDescent="0.3">
      <c r="A6" s="41" t="s">
        <v>2</v>
      </c>
    </row>
    <row r="7" spans="1:1" x14ac:dyDescent="0.3">
      <c r="A7" s="41"/>
    </row>
    <row r="8" spans="1:1" ht="79.8" x14ac:dyDescent="0.3">
      <c r="A8" s="41" t="s">
        <v>3</v>
      </c>
    </row>
    <row r="9" spans="1:1" x14ac:dyDescent="0.3">
      <c r="A9" s="41"/>
    </row>
    <row r="10" spans="1:1" ht="22.8" x14ac:dyDescent="0.3">
      <c r="A10" s="41" t="s">
        <v>4</v>
      </c>
    </row>
    <row r="11" spans="1:1" x14ac:dyDescent="0.3">
      <c r="A11" s="41"/>
    </row>
    <row r="12" spans="1:1" ht="34.200000000000003" x14ac:dyDescent="0.3">
      <c r="A12" s="41" t="s">
        <v>5</v>
      </c>
    </row>
    <row r="13" spans="1:1" x14ac:dyDescent="0.3">
      <c r="A13" s="41"/>
    </row>
    <row r="14" spans="1:1" ht="57" x14ac:dyDescent="0.3">
      <c r="A14" s="41" t="s">
        <v>6</v>
      </c>
    </row>
    <row r="15" spans="1:1" x14ac:dyDescent="0.3">
      <c r="A15" s="41"/>
    </row>
    <row r="16" spans="1:1" ht="34.200000000000003" x14ac:dyDescent="0.3">
      <c r="A16" s="41" t="s">
        <v>7</v>
      </c>
    </row>
    <row r="17" spans="1:1" x14ac:dyDescent="0.3">
      <c r="A17" s="41"/>
    </row>
    <row r="18" spans="1:1" ht="22.8" x14ac:dyDescent="0.3">
      <c r="A18" s="41" t="s">
        <v>8</v>
      </c>
    </row>
  </sheetData>
  <sheetProtection algorithmName="SHA-512" hashValue="B0kDv5zKyVAurhCWYGHOmMl6pl5eA0RrBwMbMOheb3YJimkiTNCqYLt94dvaDVFl57AkTeELavbaREYBAD7GWA==" saltValue="k1dcxGFIaq/pZCmyC/0wr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
  <sheetViews>
    <sheetView view="pageBreakPreview" zoomScaleNormal="100" zoomScaleSheetLayoutView="100" workbookViewId="0">
      <selection activeCell="G24" sqref="G24"/>
    </sheetView>
  </sheetViews>
  <sheetFormatPr defaultColWidth="8.6640625" defaultRowHeight="13.2" x14ac:dyDescent="0.25"/>
  <cols>
    <col min="1" max="1" width="9.109375" style="7" customWidth="1"/>
    <col min="2" max="2" width="11.5546875" style="1" customWidth="1"/>
    <col min="3" max="3" width="18" style="1" customWidth="1"/>
    <col min="4" max="4" width="18.6640625" style="1" customWidth="1"/>
    <col min="5" max="6" width="10.44140625" style="1" customWidth="1"/>
    <col min="7" max="7" width="19.44140625" style="1" customWidth="1"/>
    <col min="8" max="9" width="11.5546875" style="1" customWidth="1"/>
    <col min="10" max="10" width="27.6640625" style="1" customWidth="1"/>
    <col min="11" max="16384" width="8.6640625" style="1"/>
  </cols>
  <sheetData>
    <row r="1" spans="1:13" x14ac:dyDescent="0.25">
      <c r="B1" s="7"/>
      <c r="C1" s="7"/>
      <c r="D1" s="65"/>
      <c r="E1" s="7"/>
      <c r="F1" s="7"/>
      <c r="G1" s="7"/>
      <c r="H1" s="7"/>
      <c r="I1" s="7"/>
      <c r="J1" s="7"/>
      <c r="K1" s="7"/>
      <c r="L1" s="7"/>
      <c r="M1" s="7"/>
    </row>
    <row r="2" spans="1:13" x14ac:dyDescent="0.25">
      <c r="B2" s="60" t="s">
        <v>9</v>
      </c>
      <c r="C2" s="60"/>
      <c r="D2" s="60"/>
      <c r="E2" s="60"/>
      <c r="F2" s="60"/>
      <c r="G2" s="60"/>
      <c r="H2" s="60"/>
      <c r="I2" s="60"/>
      <c r="J2" s="60"/>
      <c r="K2" s="7"/>
      <c r="L2" s="7"/>
      <c r="M2" s="7"/>
    </row>
    <row r="3" spans="1:13" x14ac:dyDescent="0.25">
      <c r="B3" s="60" t="s">
        <v>10</v>
      </c>
      <c r="C3" s="60"/>
      <c r="D3" s="60"/>
      <c r="E3" s="60"/>
      <c r="F3" s="60"/>
      <c r="G3" s="60"/>
      <c r="H3" s="60"/>
      <c r="I3" s="60"/>
      <c r="J3" s="60"/>
      <c r="K3" s="7"/>
      <c r="L3" s="7"/>
      <c r="M3" s="7"/>
    </row>
    <row r="4" spans="1:13" x14ac:dyDescent="0.25">
      <c r="B4" s="60" t="s">
        <v>11</v>
      </c>
      <c r="C4" s="60"/>
      <c r="D4" s="60"/>
      <c r="E4" s="60"/>
      <c r="F4" s="60"/>
      <c r="G4" s="60"/>
      <c r="H4" s="60"/>
      <c r="I4" s="60"/>
      <c r="J4" s="60"/>
      <c r="K4" s="7"/>
      <c r="L4" s="7"/>
      <c r="M4" s="7"/>
    </row>
    <row r="5" spans="1:13" x14ac:dyDescent="0.25">
      <c r="B5" s="60" t="s">
        <v>12</v>
      </c>
      <c r="C5" s="60"/>
      <c r="D5" s="60"/>
      <c r="E5" s="60"/>
      <c r="F5" s="60"/>
      <c r="G5" s="60"/>
      <c r="H5" s="60"/>
      <c r="I5" s="60"/>
      <c r="J5" s="60"/>
      <c r="K5" s="7"/>
      <c r="L5" s="7"/>
      <c r="M5" s="7"/>
    </row>
    <row r="6" spans="1:13" s="3" customFormat="1" ht="28.8" x14ac:dyDescent="0.25">
      <c r="A6" s="7"/>
      <c r="B6" s="4" t="s">
        <v>13</v>
      </c>
      <c r="C6" s="4" t="s">
        <v>14</v>
      </c>
      <c r="D6" s="4" t="s">
        <v>15</v>
      </c>
      <c r="E6" s="4" t="s">
        <v>16</v>
      </c>
      <c r="F6" s="4" t="s">
        <v>17</v>
      </c>
      <c r="G6" s="4" t="s">
        <v>18</v>
      </c>
      <c r="H6" s="4" t="s">
        <v>19</v>
      </c>
      <c r="I6" s="4" t="s">
        <v>20</v>
      </c>
      <c r="J6" s="4" t="s">
        <v>21</v>
      </c>
      <c r="K6" s="66"/>
      <c r="L6" s="66"/>
      <c r="M6" s="66"/>
    </row>
    <row r="7" spans="1:13" x14ac:dyDescent="0.25">
      <c r="B7" s="44" t="s">
        <v>22</v>
      </c>
      <c r="C7" s="47">
        <f>'Exhibit 1B'!F7</f>
        <v>1601100</v>
      </c>
      <c r="D7" s="32">
        <v>1.4757545077464187</v>
      </c>
      <c r="E7" s="31">
        <v>1</v>
      </c>
      <c r="F7" s="31">
        <v>1.034375</v>
      </c>
      <c r="G7" s="32">
        <f>PRODUCT(D7:F7)</f>
        <v>1.5264835689502019</v>
      </c>
      <c r="H7" s="32">
        <v>0.87637787939649359</v>
      </c>
      <c r="I7" s="32">
        <v>7.4315302526186455E-2</v>
      </c>
      <c r="J7" s="9">
        <f>SUM(G7:I7)</f>
        <v>2.4771767508728821</v>
      </c>
      <c r="K7" s="7"/>
      <c r="L7" s="67"/>
      <c r="M7" s="68"/>
    </row>
    <row r="8" spans="1:13" x14ac:dyDescent="0.25">
      <c r="B8" s="44" t="s">
        <v>23</v>
      </c>
      <c r="C8" s="47">
        <f>'Exhibit 1B'!F8</f>
        <v>771276</v>
      </c>
      <c r="D8" s="32">
        <v>3.284461255939259</v>
      </c>
      <c r="E8" s="31">
        <v>1</v>
      </c>
      <c r="F8" s="31">
        <v>1.034375</v>
      </c>
      <c r="G8" s="32">
        <f t="shared" ref="G8:G13" si="0">PRODUCT(D8:F8)</f>
        <v>3.3973646116121712</v>
      </c>
      <c r="H8" s="32">
        <v>0.87637787939649359</v>
      </c>
      <c r="I8" s="32">
        <v>0.13217760281470098</v>
      </c>
      <c r="J8" s="9">
        <f t="shared" ref="J8:J13" si="1">SUM(G8:I8)</f>
        <v>4.405920093823366</v>
      </c>
      <c r="K8" s="69"/>
      <c r="L8" s="67"/>
      <c r="M8" s="68"/>
    </row>
    <row r="9" spans="1:13" x14ac:dyDescent="0.25">
      <c r="B9" s="44" t="s">
        <v>24</v>
      </c>
      <c r="C9" s="47">
        <f>'Exhibit 1B'!F9</f>
        <v>1248631.2</v>
      </c>
      <c r="D9" s="17">
        <v>2.9654589356264798</v>
      </c>
      <c r="E9" s="38">
        <v>1</v>
      </c>
      <c r="F9" s="38">
        <v>1.034375</v>
      </c>
      <c r="G9" s="17">
        <f t="shared" si="0"/>
        <v>3.0673965865386403</v>
      </c>
      <c r="H9" s="32">
        <v>0.87637787939649359</v>
      </c>
      <c r="I9" s="17">
        <v>0.12197240616294229</v>
      </c>
      <c r="J9" s="9">
        <f t="shared" si="1"/>
        <v>4.0657468720980763</v>
      </c>
      <c r="K9" s="69"/>
      <c r="L9" s="67"/>
      <c r="M9" s="68"/>
    </row>
    <row r="10" spans="1:13" x14ac:dyDescent="0.25">
      <c r="B10" s="44" t="s">
        <v>25</v>
      </c>
      <c r="C10" s="47">
        <f>'Exhibit 1B'!F10</f>
        <v>1276764</v>
      </c>
      <c r="D10" s="17">
        <v>3.0155822359548381</v>
      </c>
      <c r="E10" s="38">
        <v>1</v>
      </c>
      <c r="F10" s="38">
        <v>1.034375</v>
      </c>
      <c r="G10" s="17">
        <f t="shared" si="0"/>
        <v>3.1192428753157859</v>
      </c>
      <c r="H10" s="32">
        <v>0.87637787939649359</v>
      </c>
      <c r="I10" s="17">
        <v>0.12357589963027668</v>
      </c>
      <c r="J10" s="9">
        <f t="shared" si="1"/>
        <v>4.1191966543425558</v>
      </c>
      <c r="K10" s="69"/>
      <c r="L10" s="67"/>
      <c r="M10" s="68"/>
    </row>
    <row r="11" spans="1:13" x14ac:dyDescent="0.25">
      <c r="B11" s="44" t="s">
        <v>26</v>
      </c>
      <c r="C11" s="47">
        <f>'Exhibit 1B'!F11</f>
        <v>1566948</v>
      </c>
      <c r="D11" s="17">
        <v>6.8229873908312122</v>
      </c>
      <c r="E11" s="38">
        <v>1</v>
      </c>
      <c r="F11" s="38">
        <v>1.034375</v>
      </c>
      <c r="G11" s="17">
        <f t="shared" si="0"/>
        <v>7.0575275823910353</v>
      </c>
      <c r="H11" s="32">
        <v>0.87637787939649359</v>
      </c>
      <c r="I11" s="17">
        <v>0.24537851943672773</v>
      </c>
      <c r="J11" s="9">
        <f t="shared" si="1"/>
        <v>8.1792839812242555</v>
      </c>
      <c r="K11" s="69"/>
      <c r="L11" s="8"/>
      <c r="M11" s="68"/>
    </row>
    <row r="12" spans="1:13" x14ac:dyDescent="0.25">
      <c r="B12" s="44" t="s">
        <v>27</v>
      </c>
      <c r="C12" s="47">
        <f>'Exhibit 1B'!F12</f>
        <v>810261.6</v>
      </c>
      <c r="D12" s="17">
        <v>11.067335949282803</v>
      </c>
      <c r="E12" s="38">
        <v>1</v>
      </c>
      <c r="F12" s="38">
        <v>1.034375</v>
      </c>
      <c r="G12" s="17">
        <f t="shared" si="0"/>
        <v>11.4477756225394</v>
      </c>
      <c r="H12" s="32">
        <v>0.87637787939649359</v>
      </c>
      <c r="I12" s="17">
        <v>0.38115938665781113</v>
      </c>
      <c r="J12" s="9">
        <f t="shared" si="1"/>
        <v>12.705312888593705</v>
      </c>
      <c r="K12" s="69"/>
      <c r="L12" s="8"/>
      <c r="M12" s="68"/>
    </row>
    <row r="13" spans="1:13" x14ac:dyDescent="0.25">
      <c r="B13" s="45" t="s">
        <v>28</v>
      </c>
      <c r="C13" s="48">
        <f>'Exhibit 1B'!F13</f>
        <v>1664215.2</v>
      </c>
      <c r="D13" s="29">
        <v>1.7617897860196918</v>
      </c>
      <c r="E13" s="33">
        <v>1</v>
      </c>
      <c r="F13" s="33">
        <v>1.034375</v>
      </c>
      <c r="G13" s="29">
        <f t="shared" si="0"/>
        <v>1.8223513099141189</v>
      </c>
      <c r="H13" s="39">
        <v>0.87637787939649359</v>
      </c>
      <c r="I13" s="29">
        <v>8.3465851215792142E-2</v>
      </c>
      <c r="J13" s="10">
        <f t="shared" si="1"/>
        <v>2.7821950405264047</v>
      </c>
      <c r="K13" s="69"/>
      <c r="L13" s="67"/>
      <c r="M13" s="68"/>
    </row>
    <row r="14" spans="1:13" x14ac:dyDescent="0.25">
      <c r="B14" s="46" t="s">
        <v>29</v>
      </c>
      <c r="C14" s="27">
        <f t="shared" ref="C14" si="2">SUM(C7:C13)</f>
        <v>8939196</v>
      </c>
      <c r="D14" s="28">
        <f>SUMPRODUCT(D$7:D$13,$C$7:$C$13)/($C$14)</f>
        <v>3.9197830756174898</v>
      </c>
      <c r="E14" s="36">
        <f>SUMPRODUCT(E$7:E$13,$C$7:$C$13,$D$7:$D$13)/($C$14*$D$14)</f>
        <v>1</v>
      </c>
      <c r="F14" s="36">
        <f>SUMPRODUCT(F$7:F$13,$E$7:$E$13,$C$7:$C$13,$D$7:$D$13)/($C$14*$D$14*$E$14)</f>
        <v>1.034375</v>
      </c>
      <c r="G14" s="28">
        <f>PRODUCT(D14:F14)</f>
        <v>4.0545256188418408</v>
      </c>
      <c r="H14" s="28">
        <f>SUMPRODUCT(H$7:H$13,$C$7:$C$13)/($C$14)</f>
        <v>0.87637787939649359</v>
      </c>
      <c r="I14" s="20">
        <f>SUMPRODUCT(I$7:I$13,$C$7:$C$13)/($C$14)</f>
        <v>0.1525021700486083</v>
      </c>
      <c r="J14" s="20">
        <f>SUM(G14:I14)</f>
        <v>5.0834056682869431</v>
      </c>
      <c r="K14" s="7"/>
      <c r="L14" s="67"/>
      <c r="M14" s="68"/>
    </row>
    <row r="15" spans="1:13" ht="15.6" x14ac:dyDescent="0.25">
      <c r="B15" s="37"/>
      <c r="C15" s="7"/>
      <c r="D15" s="7"/>
      <c r="E15" s="7"/>
      <c r="F15" s="7"/>
      <c r="G15" s="7"/>
      <c r="H15" s="7"/>
      <c r="I15" s="7"/>
      <c r="J15" s="7"/>
      <c r="K15" s="7"/>
      <c r="L15" s="7"/>
      <c r="M15" s="7"/>
    </row>
    <row r="16" spans="1:13" ht="13.8" x14ac:dyDescent="0.25">
      <c r="B16" s="59" t="s">
        <v>30</v>
      </c>
      <c r="C16" s="7"/>
      <c r="D16" s="7"/>
      <c r="E16" s="7"/>
      <c r="F16" s="7"/>
      <c r="G16" s="7"/>
      <c r="H16" s="7"/>
      <c r="I16" s="7"/>
      <c r="J16" s="7"/>
      <c r="K16" s="7"/>
      <c r="L16" s="7"/>
      <c r="M16" s="7"/>
    </row>
  </sheetData>
  <sheetProtection formatCells="0" formatColumns="0" formatRows="0"/>
  <phoneticPr fontId="7" type="noConversion"/>
  <printOptions horizontalCentered="1"/>
  <pageMargins left="0.25" right="0.25" top="0.5" bottom="0.75" header="0.3" footer="0.3"/>
  <pageSetup scale="96" orientation="landscape" r:id="rId1"/>
  <headerFooter scaleWithDoc="0" alignWithMargins="0">
    <oddFooter>&amp;L&amp;"Arial,Regular"&amp;9&amp;D&amp;C&amp;"Arial,Regular"&amp;9Milliman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E5E1C-F2C4-415D-93C2-5913FBFC4C66}">
  <sheetPr>
    <pageSetUpPr fitToPage="1"/>
  </sheetPr>
  <dimension ref="A1:M14"/>
  <sheetViews>
    <sheetView view="pageBreakPreview" zoomScaleNormal="100" zoomScaleSheetLayoutView="100" workbookViewId="0">
      <selection activeCell="D24" sqref="D24"/>
    </sheetView>
  </sheetViews>
  <sheetFormatPr defaultColWidth="8.6640625" defaultRowHeight="13.2" x14ac:dyDescent="0.25"/>
  <cols>
    <col min="1" max="1" width="9.109375" style="7" customWidth="1"/>
    <col min="2" max="2" width="11.5546875" style="1" customWidth="1"/>
    <col min="3" max="3" width="16.33203125" style="1" customWidth="1"/>
    <col min="4" max="4" width="14.33203125" style="1" customWidth="1"/>
    <col min="5" max="5" width="14" style="1" customWidth="1"/>
    <col min="6" max="6" width="18" style="1" customWidth="1"/>
    <col min="7" max="7" width="17.88671875" style="1" customWidth="1"/>
    <col min="8" max="9" width="11.5546875" style="1" customWidth="1"/>
    <col min="10" max="10" width="20" style="1" customWidth="1"/>
    <col min="11" max="12" width="8.6640625" style="1"/>
    <col min="13" max="13" width="17.33203125" style="1" customWidth="1"/>
    <col min="14" max="16384" width="8.6640625" style="1"/>
  </cols>
  <sheetData>
    <row r="1" spans="1:13" x14ac:dyDescent="0.25">
      <c r="B1" s="7"/>
      <c r="C1" s="7"/>
      <c r="D1" s="65"/>
      <c r="E1" s="7"/>
      <c r="F1" s="7"/>
      <c r="G1" s="7"/>
      <c r="H1" s="7"/>
      <c r="I1" s="7"/>
      <c r="J1" s="7"/>
      <c r="K1" s="7"/>
      <c r="L1" s="7"/>
      <c r="M1" s="7"/>
    </row>
    <row r="2" spans="1:13" x14ac:dyDescent="0.25">
      <c r="B2" s="60" t="s">
        <v>31</v>
      </c>
      <c r="C2" s="60"/>
      <c r="D2" s="60"/>
      <c r="E2" s="60"/>
      <c r="F2" s="60"/>
      <c r="G2" s="60"/>
      <c r="H2" s="60"/>
      <c r="I2" s="60"/>
      <c r="J2" s="60"/>
      <c r="K2" s="60"/>
      <c r="L2" s="60"/>
      <c r="M2" s="60"/>
    </row>
    <row r="3" spans="1:13" x14ac:dyDescent="0.25">
      <c r="B3" s="60" t="s">
        <v>10</v>
      </c>
      <c r="C3" s="60"/>
      <c r="D3" s="60"/>
      <c r="E3" s="60"/>
      <c r="F3" s="60"/>
      <c r="G3" s="60"/>
      <c r="H3" s="60"/>
      <c r="I3" s="60"/>
      <c r="J3" s="60"/>
      <c r="K3" s="60"/>
      <c r="L3" s="60"/>
      <c r="M3" s="60"/>
    </row>
    <row r="4" spans="1:13" x14ac:dyDescent="0.25">
      <c r="B4" s="60" t="s">
        <v>11</v>
      </c>
      <c r="C4" s="60"/>
      <c r="D4" s="60"/>
      <c r="E4" s="60"/>
      <c r="F4" s="60"/>
      <c r="G4" s="60"/>
      <c r="H4" s="60"/>
      <c r="I4" s="60"/>
      <c r="J4" s="60"/>
      <c r="K4" s="60"/>
      <c r="L4" s="60"/>
      <c r="M4" s="60"/>
    </row>
    <row r="5" spans="1:13" x14ac:dyDescent="0.25">
      <c r="B5" s="60" t="s">
        <v>32</v>
      </c>
      <c r="C5" s="60"/>
      <c r="D5" s="60"/>
      <c r="E5" s="60"/>
      <c r="F5" s="60"/>
      <c r="G5" s="60"/>
      <c r="H5" s="60"/>
      <c r="I5" s="60"/>
      <c r="J5" s="60"/>
      <c r="K5" s="60"/>
      <c r="L5" s="60"/>
      <c r="M5" s="60"/>
    </row>
    <row r="6" spans="1:13" s="3" customFormat="1" ht="26.4" x14ac:dyDescent="0.25">
      <c r="A6" s="7"/>
      <c r="B6" s="4" t="s">
        <v>13</v>
      </c>
      <c r="C6" s="4" t="s">
        <v>33</v>
      </c>
      <c r="D6" s="4" t="s">
        <v>34</v>
      </c>
      <c r="E6" s="4" t="s">
        <v>35</v>
      </c>
      <c r="F6" s="4" t="s">
        <v>14</v>
      </c>
      <c r="G6" s="4" t="s">
        <v>36</v>
      </c>
      <c r="H6" s="4" t="s">
        <v>16</v>
      </c>
      <c r="I6" s="4" t="s">
        <v>17</v>
      </c>
      <c r="J6" s="4" t="s">
        <v>18</v>
      </c>
      <c r="K6" s="4" t="s">
        <v>19</v>
      </c>
      <c r="L6" s="4" t="s">
        <v>20</v>
      </c>
      <c r="M6" s="4" t="s">
        <v>37</v>
      </c>
    </row>
    <row r="7" spans="1:13" x14ac:dyDescent="0.25">
      <c r="B7" s="44" t="s">
        <v>22</v>
      </c>
      <c r="C7" s="51">
        <v>539904.33000000007</v>
      </c>
      <c r="D7" s="17">
        <v>3.01</v>
      </c>
      <c r="E7" s="49">
        <f>C7*D7</f>
        <v>1625112.0333</v>
      </c>
      <c r="F7" s="51">
        <v>1601100</v>
      </c>
      <c r="G7" s="52">
        <f>E7/F7</f>
        <v>1.0149972102304665</v>
      </c>
      <c r="H7" s="31">
        <v>1</v>
      </c>
      <c r="I7" s="31">
        <v>1.034375</v>
      </c>
      <c r="J7" s="52">
        <f t="shared" ref="J7:J13" si="0">PRODUCT(G7:I7)</f>
        <v>1.0498877393321389</v>
      </c>
      <c r="K7" s="32">
        <v>0</v>
      </c>
      <c r="L7" s="32">
        <v>3.2470754824705322E-2</v>
      </c>
      <c r="M7" s="17">
        <f>ROUND(SUM(J7:L7), 2)</f>
        <v>1.08</v>
      </c>
    </row>
    <row r="8" spans="1:13" x14ac:dyDescent="0.25">
      <c r="B8" s="44" t="s">
        <v>23</v>
      </c>
      <c r="C8" s="51">
        <v>880612.23</v>
      </c>
      <c r="D8" s="17">
        <v>3.01</v>
      </c>
      <c r="E8" s="49">
        <f t="shared" ref="E8:E13" si="1">C8*D8</f>
        <v>2650642.8122999999</v>
      </c>
      <c r="F8" s="51">
        <v>771276</v>
      </c>
      <c r="G8" s="32">
        <f t="shared" ref="G8:G13" si="2">E8/F8</f>
        <v>3.4366981629144431</v>
      </c>
      <c r="H8" s="31">
        <v>1</v>
      </c>
      <c r="I8" s="31">
        <v>1.034375</v>
      </c>
      <c r="J8" s="32">
        <f t="shared" si="0"/>
        <v>3.5548346622646272</v>
      </c>
      <c r="K8" s="32">
        <v>0</v>
      </c>
      <c r="L8" s="32">
        <v>0.10994334007004002</v>
      </c>
      <c r="M8" s="17">
        <f t="shared" ref="M8:M14" si="3">ROUND(SUM(J8:L8), 2)</f>
        <v>3.66</v>
      </c>
    </row>
    <row r="9" spans="1:13" x14ac:dyDescent="0.25">
      <c r="B9" s="44" t="s">
        <v>24</v>
      </c>
      <c r="C9" s="51">
        <v>421634.80000000005</v>
      </c>
      <c r="D9" s="17">
        <v>3.01</v>
      </c>
      <c r="E9" s="49">
        <f t="shared" si="1"/>
        <v>1269120.7480000001</v>
      </c>
      <c r="F9" s="51">
        <v>1248631.2</v>
      </c>
      <c r="G9" s="17">
        <f t="shared" si="2"/>
        <v>1.0164096075766809</v>
      </c>
      <c r="H9" s="38">
        <v>1</v>
      </c>
      <c r="I9" s="38">
        <v>1.034375</v>
      </c>
      <c r="J9" s="17">
        <f t="shared" si="0"/>
        <v>1.0513486878371292</v>
      </c>
      <c r="K9" s="32">
        <v>0</v>
      </c>
      <c r="L9" s="17">
        <v>3.2515938799086472E-2</v>
      </c>
      <c r="M9" s="17">
        <f t="shared" si="3"/>
        <v>1.08</v>
      </c>
    </row>
    <row r="10" spans="1:13" x14ac:dyDescent="0.25">
      <c r="B10" s="44" t="s">
        <v>25</v>
      </c>
      <c r="C10" s="51">
        <v>716621.09000000008</v>
      </c>
      <c r="D10" s="17">
        <v>3.01</v>
      </c>
      <c r="E10" s="49">
        <f t="shared" si="1"/>
        <v>2157029.4809000003</v>
      </c>
      <c r="F10" s="51">
        <v>1276764</v>
      </c>
      <c r="G10" s="17">
        <f t="shared" si="2"/>
        <v>1.6894504238058092</v>
      </c>
      <c r="H10" s="38">
        <v>1</v>
      </c>
      <c r="I10" s="38">
        <v>1.034375</v>
      </c>
      <c r="J10" s="17">
        <f t="shared" si="0"/>
        <v>1.747525282124134</v>
      </c>
      <c r="K10" s="32">
        <v>0</v>
      </c>
      <c r="L10" s="17">
        <v>5.4047173673942288E-2</v>
      </c>
      <c r="M10" s="17">
        <f t="shared" si="3"/>
        <v>1.8</v>
      </c>
    </row>
    <row r="11" spans="1:13" x14ac:dyDescent="0.25">
      <c r="B11" s="44" t="s">
        <v>26</v>
      </c>
      <c r="C11" s="51">
        <v>2003602.32</v>
      </c>
      <c r="D11" s="17">
        <v>2.86</v>
      </c>
      <c r="E11" s="49">
        <f t="shared" si="1"/>
        <v>5730302.6352000004</v>
      </c>
      <c r="F11" s="51">
        <v>1566948</v>
      </c>
      <c r="G11" s="17">
        <f t="shared" si="2"/>
        <v>3.6569832790877554</v>
      </c>
      <c r="H11" s="38">
        <v>1</v>
      </c>
      <c r="I11" s="38">
        <v>1.034375</v>
      </c>
      <c r="J11" s="17">
        <f t="shared" si="0"/>
        <v>3.7826920793063974</v>
      </c>
      <c r="K11" s="32">
        <v>0</v>
      </c>
      <c r="L11" s="17">
        <v>0.11699047667957929</v>
      </c>
      <c r="M11" s="17">
        <f t="shared" si="3"/>
        <v>3.9</v>
      </c>
    </row>
    <row r="12" spans="1:13" x14ac:dyDescent="0.25">
      <c r="B12" s="44" t="s">
        <v>27</v>
      </c>
      <c r="C12" s="51">
        <v>566128.50999999989</v>
      </c>
      <c r="D12" s="17">
        <v>6.06</v>
      </c>
      <c r="E12" s="49">
        <f t="shared" si="1"/>
        <v>3430738.770599999</v>
      </c>
      <c r="F12" s="51">
        <v>810261.6</v>
      </c>
      <c r="G12" s="17">
        <f t="shared" si="2"/>
        <v>4.2341125021844785</v>
      </c>
      <c r="H12" s="38">
        <v>1</v>
      </c>
      <c r="I12" s="38">
        <v>1.034375</v>
      </c>
      <c r="J12" s="17">
        <f t="shared" si="0"/>
        <v>4.3796601194470703</v>
      </c>
      <c r="K12" s="32">
        <v>0</v>
      </c>
      <c r="L12" s="17">
        <v>0.13545340575609494</v>
      </c>
      <c r="M12" s="17">
        <f t="shared" si="3"/>
        <v>4.5199999999999996</v>
      </c>
    </row>
    <row r="13" spans="1:13" x14ac:dyDescent="0.25">
      <c r="B13" s="45" t="s">
        <v>28</v>
      </c>
      <c r="C13" s="48">
        <v>1945175.94</v>
      </c>
      <c r="D13" s="29">
        <v>3.01</v>
      </c>
      <c r="E13" s="50">
        <f t="shared" si="1"/>
        <v>5854979.5793999992</v>
      </c>
      <c r="F13" s="48">
        <v>1664215.2</v>
      </c>
      <c r="G13" s="29">
        <f t="shared" si="2"/>
        <v>3.5181625425606011</v>
      </c>
      <c r="H13" s="33">
        <v>1</v>
      </c>
      <c r="I13" s="33">
        <v>1.034375</v>
      </c>
      <c r="J13" s="29">
        <f t="shared" si="0"/>
        <v>3.639099379961122</v>
      </c>
      <c r="K13" s="39">
        <v>0</v>
      </c>
      <c r="L13" s="29">
        <v>0.11254946535962232</v>
      </c>
      <c r="M13" s="29">
        <f t="shared" si="3"/>
        <v>3.75</v>
      </c>
    </row>
    <row r="14" spans="1:13" x14ac:dyDescent="0.25">
      <c r="B14" s="62" t="s">
        <v>29</v>
      </c>
      <c r="C14" s="63">
        <f>SUM(C7:C13)</f>
        <v>7073679.2200000007</v>
      </c>
      <c r="D14" s="19">
        <v>3.2116138367524099</v>
      </c>
      <c r="E14" s="64">
        <f>SUM(E7:E13)</f>
        <v>22717926.059699997</v>
      </c>
      <c r="F14" s="63">
        <f t="shared" ref="F14" si="4">SUM(F7:F13)</f>
        <v>8939196</v>
      </c>
      <c r="G14" s="19">
        <f>SUMPRODUCT(G$7:G$13,$F$7:$F$13)/($F$14)</f>
        <v>2.5413835941957195</v>
      </c>
      <c r="H14" s="21">
        <f>SUMPRODUCT(H$7:H$13,$F$7:$F$13,$G$7:$G$13)/($F$14*$G$14)</f>
        <v>1</v>
      </c>
      <c r="I14" s="21">
        <f>SUMPRODUCT(I$7:I$13,$H$7:$H$13,$F$7:$F$13,$G$7:$G$13)/($F$14*$G$14*$H$14)</f>
        <v>1.0343750000000003</v>
      </c>
      <c r="J14" s="19">
        <f t="shared" ref="J14" si="5">PRODUCT(G14:I14)</f>
        <v>2.6287436552461978</v>
      </c>
      <c r="K14" s="19">
        <f>SUMPRODUCT(K$7:K$13,$F$7:$F$13)/($F$14)</f>
        <v>0</v>
      </c>
      <c r="L14" s="19">
        <f>SUMPRODUCT(L$7:L$13,$F$7:$F$13)/($F$14)</f>
        <v>8.1301350162253525E-2</v>
      </c>
      <c r="M14" s="19">
        <f t="shared" si="3"/>
        <v>2.71</v>
      </c>
    </row>
  </sheetData>
  <sheetProtection formatCells="0" formatColumns="0" formatRows="0"/>
  <printOptions horizontalCentered="1"/>
  <pageMargins left="0.25" right="0.25" top="0.5" bottom="0.75" header="0.3" footer="0.3"/>
  <pageSetup scale="78" orientation="landscape" r:id="rId1"/>
  <headerFooter scaleWithDoc="0" alignWithMargins="0">
    <oddFooter>&amp;L&amp;"Arial,Regular"&amp;9&amp;D&amp;C&amp;"Arial,Regular"&amp;9Milliman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8E94F-5991-43F7-8325-6A076DD3BD1E}">
  <sheetPr>
    <pageSetUpPr fitToPage="1"/>
  </sheetPr>
  <dimension ref="B2:H15"/>
  <sheetViews>
    <sheetView view="pageBreakPreview" zoomScaleNormal="100" zoomScaleSheetLayoutView="100" workbookViewId="0">
      <selection activeCell="D24" sqref="D24"/>
    </sheetView>
  </sheetViews>
  <sheetFormatPr defaultColWidth="9.33203125" defaultRowHeight="13.2" x14ac:dyDescent="0.25"/>
  <cols>
    <col min="1" max="1" width="9.109375" style="7"/>
    <col min="2" max="2" width="9.88671875" style="7" bestFit="1" customWidth="1"/>
    <col min="3" max="3" width="19.44140625" style="7" customWidth="1"/>
    <col min="4" max="5" width="16.33203125" style="7" customWidth="1"/>
    <col min="6" max="6" width="13.33203125" style="7" customWidth="1"/>
    <col min="7" max="7" width="16.33203125" style="7" customWidth="1"/>
    <col min="8" max="8" width="14.5546875" style="7" customWidth="1"/>
    <col min="9" max="16384" width="9.33203125" style="7"/>
  </cols>
  <sheetData>
    <row r="2" spans="2:8" x14ac:dyDescent="0.25">
      <c r="B2" s="61" t="s">
        <v>38</v>
      </c>
      <c r="C2" s="61"/>
      <c r="D2" s="61"/>
      <c r="E2" s="61"/>
      <c r="F2" s="61"/>
      <c r="G2" s="61"/>
      <c r="H2" s="61"/>
    </row>
    <row r="3" spans="2:8" x14ac:dyDescent="0.25">
      <c r="B3" s="61" t="s">
        <v>10</v>
      </c>
      <c r="C3" s="61"/>
      <c r="D3" s="61"/>
      <c r="E3" s="61"/>
      <c r="F3" s="61"/>
      <c r="G3" s="61"/>
      <c r="H3" s="61"/>
    </row>
    <row r="4" spans="2:8" x14ac:dyDescent="0.25">
      <c r="B4" s="60" t="s">
        <v>11</v>
      </c>
      <c r="C4" s="61"/>
      <c r="D4" s="61"/>
      <c r="E4" s="61"/>
      <c r="F4" s="61"/>
      <c r="G4" s="61"/>
      <c r="H4" s="61"/>
    </row>
    <row r="5" spans="2:8" x14ac:dyDescent="0.25">
      <c r="B5" s="61" t="s">
        <v>39</v>
      </c>
      <c r="C5" s="61"/>
      <c r="D5" s="61"/>
      <c r="E5" s="61"/>
      <c r="F5" s="61"/>
      <c r="G5" s="61"/>
      <c r="H5" s="61"/>
    </row>
    <row r="6" spans="2:8" x14ac:dyDescent="0.25">
      <c r="E6" s="18" t="s">
        <v>40</v>
      </c>
      <c r="F6" s="18"/>
      <c r="G6" s="18" t="s">
        <v>41</v>
      </c>
      <c r="H6" s="18"/>
    </row>
    <row r="7" spans="2:8" ht="26.4" x14ac:dyDescent="0.25">
      <c r="B7" s="4" t="s">
        <v>13</v>
      </c>
      <c r="C7" s="4" t="s">
        <v>14</v>
      </c>
      <c r="D7" s="4" t="s">
        <v>42</v>
      </c>
      <c r="E7" s="13" t="s">
        <v>43</v>
      </c>
      <c r="F7" s="14" t="s">
        <v>44</v>
      </c>
      <c r="G7" s="13" t="s">
        <v>43</v>
      </c>
      <c r="H7" s="14" t="s">
        <v>44</v>
      </c>
    </row>
    <row r="8" spans="2:8" x14ac:dyDescent="0.25">
      <c r="B8" s="70" t="s">
        <v>22</v>
      </c>
      <c r="C8" s="11">
        <f>'Exhibit 1A'!C7</f>
        <v>1601100</v>
      </c>
      <c r="D8" s="15">
        <f>ROUND('Exhibit 1A'!J7,2)</f>
        <v>2.48</v>
      </c>
      <c r="E8" s="34">
        <v>0.95</v>
      </c>
      <c r="F8" s="17">
        <f t="shared" ref="F8:F14" si="0">ROUND(E8*D8,2)</f>
        <v>2.36</v>
      </c>
      <c r="G8" s="34">
        <v>0.97499999999999998</v>
      </c>
      <c r="H8" s="9">
        <f>ROUND(G8*D8,2)</f>
        <v>2.42</v>
      </c>
    </row>
    <row r="9" spans="2:8" x14ac:dyDescent="0.25">
      <c r="B9" s="71" t="s">
        <v>23</v>
      </c>
      <c r="C9" s="11">
        <f>'Exhibit 1A'!C8</f>
        <v>771276</v>
      </c>
      <c r="D9" s="15">
        <f>ROUND('Exhibit 1A'!J8,2)</f>
        <v>4.41</v>
      </c>
      <c r="E9" s="34">
        <v>0.95</v>
      </c>
      <c r="F9" s="17">
        <f t="shared" si="0"/>
        <v>4.1900000000000004</v>
      </c>
      <c r="G9" s="34">
        <v>0.97499999999999998</v>
      </c>
      <c r="H9" s="9">
        <f t="shared" ref="H9:H14" si="1">ROUND(G9*D9,2)</f>
        <v>4.3</v>
      </c>
    </row>
    <row r="10" spans="2:8" x14ac:dyDescent="0.25">
      <c r="B10" s="71" t="s">
        <v>24</v>
      </c>
      <c r="C10" s="11">
        <f>'Exhibit 1A'!C9</f>
        <v>1248631.2</v>
      </c>
      <c r="D10" s="15">
        <f>ROUND('Exhibit 1A'!J9,2)</f>
        <v>4.07</v>
      </c>
      <c r="E10" s="34">
        <v>0.95</v>
      </c>
      <c r="F10" s="17">
        <f t="shared" si="0"/>
        <v>3.87</v>
      </c>
      <c r="G10" s="34">
        <v>0.97499999999999998</v>
      </c>
      <c r="H10" s="9">
        <f t="shared" si="1"/>
        <v>3.97</v>
      </c>
    </row>
    <row r="11" spans="2:8" x14ac:dyDescent="0.25">
      <c r="B11" s="71" t="s">
        <v>25</v>
      </c>
      <c r="C11" s="11">
        <f>'Exhibit 1A'!C10</f>
        <v>1276764</v>
      </c>
      <c r="D11" s="15">
        <f>ROUND('Exhibit 1A'!J10,2)</f>
        <v>4.12</v>
      </c>
      <c r="E11" s="34">
        <v>0.95</v>
      </c>
      <c r="F11" s="17">
        <f t="shared" si="0"/>
        <v>3.91</v>
      </c>
      <c r="G11" s="34">
        <v>0.97499999999999998</v>
      </c>
      <c r="H11" s="9">
        <f t="shared" si="1"/>
        <v>4.0199999999999996</v>
      </c>
    </row>
    <row r="12" spans="2:8" x14ac:dyDescent="0.25">
      <c r="B12" s="71" t="s">
        <v>26</v>
      </c>
      <c r="C12" s="11">
        <f>'Exhibit 1A'!C11</f>
        <v>1566948</v>
      </c>
      <c r="D12" s="15">
        <f>ROUND('Exhibit 1A'!J11,2)</f>
        <v>8.18</v>
      </c>
      <c r="E12" s="34">
        <v>0.95</v>
      </c>
      <c r="F12" s="17">
        <f t="shared" si="0"/>
        <v>7.77</v>
      </c>
      <c r="G12" s="34">
        <v>0.97499999999999998</v>
      </c>
      <c r="H12" s="9">
        <f t="shared" si="1"/>
        <v>7.98</v>
      </c>
    </row>
    <row r="13" spans="2:8" x14ac:dyDescent="0.25">
      <c r="B13" s="71" t="s">
        <v>27</v>
      </c>
      <c r="C13" s="11">
        <f>'Exhibit 1A'!C12</f>
        <v>810261.6</v>
      </c>
      <c r="D13" s="15">
        <f>ROUND('Exhibit 1A'!J12,2)</f>
        <v>12.71</v>
      </c>
      <c r="E13" s="34">
        <v>0.95</v>
      </c>
      <c r="F13" s="17">
        <f t="shared" si="0"/>
        <v>12.07</v>
      </c>
      <c r="G13" s="34">
        <v>0.97499999999999998</v>
      </c>
      <c r="H13" s="9">
        <f t="shared" si="1"/>
        <v>12.39</v>
      </c>
    </row>
    <row r="14" spans="2:8" x14ac:dyDescent="0.25">
      <c r="B14" s="72" t="s">
        <v>28</v>
      </c>
      <c r="C14" s="12">
        <f>'Exhibit 1A'!C13</f>
        <v>1664215.2</v>
      </c>
      <c r="D14" s="16">
        <f>ROUND('Exhibit 1A'!J13,2)</f>
        <v>2.78</v>
      </c>
      <c r="E14" s="35">
        <v>0.95</v>
      </c>
      <c r="F14" s="29">
        <f t="shared" si="0"/>
        <v>2.64</v>
      </c>
      <c r="G14" s="35">
        <v>0.97499999999999998</v>
      </c>
      <c r="H14" s="10">
        <f t="shared" si="1"/>
        <v>2.71</v>
      </c>
    </row>
    <row r="15" spans="2:8" x14ac:dyDescent="0.25">
      <c r="B15" s="5" t="s">
        <v>29</v>
      </c>
      <c r="C15" s="27">
        <f>SUM(C8:C14)</f>
        <v>8939196</v>
      </c>
      <c r="D15" s="19">
        <f>+ROUND(SUMPRODUCT(D8:D14,$C$8:$C$14)/$C$15,2)</f>
        <v>5.09</v>
      </c>
      <c r="E15" s="21"/>
      <c r="F15" s="20">
        <f>+ROUND(SUMPRODUCT(F8:F14,$C$8:$C$14)/$C$15,2)</f>
        <v>4.83</v>
      </c>
      <c r="G15" s="21"/>
      <c r="H15" s="20">
        <f>+ROUND(SUMPRODUCT(H8:H14,$C$8:$C$14)/$C$15,2)</f>
        <v>4.96</v>
      </c>
    </row>
  </sheetData>
  <sheetProtection algorithmName="SHA-512" hashValue="rJzOH4q8SMlGnVv7Sv57bac/yvG9VCUc6rfWtaxsIeQPtbrwz98jDqE/yzbG5nZ8Ryx1nLkNI4exXU78PORs+Q==" saltValue="jsPJmRyE23GW5LQVpqo03Q==" spinCount="100000" sheet="1" objects="1" scenarios="1" formatCells="0" formatColumns="0" formatRows="0"/>
  <printOptions horizontalCentered="1"/>
  <pageMargins left="0.25" right="0.25" top="0.5" bottom="0.75" header="0.3" footer="0.3"/>
  <pageSetup orientation="landscape" r:id="rId1"/>
  <headerFooter scaleWithDoc="0" alignWithMargins="0">
    <oddFooter>&amp;L&amp;"Arial,Regular"&amp;9&amp;D&amp;C&amp;"Arial,Regular"&amp;9Milliman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6273A-A513-4979-A05D-E4AADBFBAC7E}">
  <sheetPr>
    <pageSetUpPr fitToPage="1"/>
  </sheetPr>
  <dimension ref="B1:M22"/>
  <sheetViews>
    <sheetView view="pageBreakPreview" zoomScaleNormal="100" zoomScaleSheetLayoutView="100" workbookViewId="0">
      <selection activeCell="D24" sqref="D24"/>
    </sheetView>
  </sheetViews>
  <sheetFormatPr defaultColWidth="9.109375" defaultRowHeight="13.2" x14ac:dyDescent="0.25"/>
  <cols>
    <col min="1" max="1" width="9.109375" style="7"/>
    <col min="2" max="2" width="12.6640625" style="7" customWidth="1"/>
    <col min="3" max="3" width="18.33203125" style="7" customWidth="1"/>
    <col min="4" max="4" width="13.6640625" style="7" customWidth="1"/>
    <col min="5" max="6" width="11.6640625" style="7" customWidth="1"/>
    <col min="7" max="7" width="32.6640625" style="7" customWidth="1"/>
    <col min="8" max="10" width="32.109375" style="7" customWidth="1"/>
    <col min="11" max="11" width="2.6640625" style="7" customWidth="1"/>
    <col min="12" max="12" width="30.6640625" style="7" customWidth="1"/>
    <col min="13" max="13" width="14.6640625" style="7" customWidth="1"/>
    <col min="14" max="14" width="12.88671875" style="7" bestFit="1" customWidth="1"/>
    <col min="15" max="16" width="9.109375" style="7"/>
    <col min="17" max="17" width="11.109375" style="7" bestFit="1" customWidth="1"/>
    <col min="18" max="21" width="9.109375" style="7"/>
    <col min="22" max="25" width="11.109375" style="7" bestFit="1" customWidth="1"/>
    <col min="26" max="16384" width="9.109375" style="7"/>
  </cols>
  <sheetData>
    <row r="1" spans="2:13" x14ac:dyDescent="0.25">
      <c r="L1" s="2"/>
    </row>
    <row r="2" spans="2:13" x14ac:dyDescent="0.25">
      <c r="B2" s="61" t="s">
        <v>45</v>
      </c>
      <c r="C2" s="61"/>
      <c r="D2" s="61"/>
      <c r="E2" s="61"/>
      <c r="F2" s="61"/>
      <c r="G2" s="61"/>
      <c r="H2" s="61"/>
      <c r="I2" s="61"/>
      <c r="J2" s="61"/>
      <c r="L2" s="30"/>
    </row>
    <row r="3" spans="2:13" x14ac:dyDescent="0.25">
      <c r="B3" s="61" t="s">
        <v>10</v>
      </c>
      <c r="C3" s="61"/>
      <c r="D3" s="61"/>
      <c r="E3" s="61"/>
      <c r="F3" s="61"/>
      <c r="G3" s="61"/>
      <c r="H3" s="61"/>
      <c r="I3" s="61"/>
      <c r="J3" s="61"/>
      <c r="L3" s="30"/>
    </row>
    <row r="4" spans="2:13" x14ac:dyDescent="0.25">
      <c r="B4" s="60" t="s">
        <v>11</v>
      </c>
      <c r="C4" s="61"/>
      <c r="D4" s="61"/>
      <c r="E4" s="61"/>
      <c r="F4" s="61"/>
      <c r="G4" s="61"/>
      <c r="H4" s="61"/>
      <c r="I4" s="61"/>
      <c r="J4" s="61"/>
      <c r="L4" s="30"/>
    </row>
    <row r="5" spans="2:13" x14ac:dyDescent="0.25">
      <c r="B5" s="61" t="s">
        <v>46</v>
      </c>
      <c r="C5" s="61"/>
      <c r="D5" s="61"/>
      <c r="E5" s="61"/>
      <c r="F5" s="61"/>
      <c r="G5" s="61"/>
      <c r="H5" s="61"/>
      <c r="I5" s="61"/>
      <c r="J5" s="61"/>
      <c r="L5" s="30"/>
    </row>
    <row r="6" spans="2:13" x14ac:dyDescent="0.25">
      <c r="B6" s="53"/>
      <c r="C6" s="53"/>
      <c r="D6" s="54" t="s">
        <v>47</v>
      </c>
      <c r="E6" s="55"/>
      <c r="F6" s="56"/>
      <c r="G6" s="57"/>
      <c r="H6" s="58"/>
      <c r="I6" s="58"/>
      <c r="J6" s="58"/>
      <c r="L6" s="30"/>
    </row>
    <row r="7" spans="2:13" ht="26.4" x14ac:dyDescent="0.25">
      <c r="B7" s="4" t="s">
        <v>13</v>
      </c>
      <c r="C7" s="4" t="s">
        <v>14</v>
      </c>
      <c r="D7" s="14" t="s">
        <v>40</v>
      </c>
      <c r="E7" s="14" t="s">
        <v>41</v>
      </c>
      <c r="F7" s="14" t="s">
        <v>48</v>
      </c>
      <c r="G7" s="14" t="s">
        <v>49</v>
      </c>
      <c r="H7" s="14" t="s">
        <v>50</v>
      </c>
      <c r="I7" s="14" t="s">
        <v>51</v>
      </c>
      <c r="J7" s="14" t="s">
        <v>52</v>
      </c>
    </row>
    <row r="8" spans="2:13" x14ac:dyDescent="0.25">
      <c r="B8" s="70" t="s">
        <v>22</v>
      </c>
      <c r="C8" s="11">
        <f>'Exhibit 2'!C8</f>
        <v>1601100</v>
      </c>
      <c r="D8" s="17">
        <f>'Exhibit 2'!F8+'Exhibit 1B'!$M7</f>
        <v>3.44</v>
      </c>
      <c r="E8" s="17">
        <f>'Exhibit 2'!H8+'Exhibit 1B'!$M7</f>
        <v>3.5</v>
      </c>
      <c r="F8" s="17">
        <f>'Exhibit 2'!D8+'Exhibit 1B'!$M7</f>
        <v>3.56</v>
      </c>
      <c r="G8" s="42" t="s">
        <v>53</v>
      </c>
      <c r="H8" s="17" t="str">
        <f>+IF(OR(ISBLANK($G8),ISTEXT($G8)),"",IF(OR($G8&lt;$D8,$G8&gt;$F8),"BID OUTSIDE VALID RANGE","GOOD"))</f>
        <v/>
      </c>
      <c r="I8" s="17">
        <f>'Exhibit 1B'!$M7</f>
        <v>1.08</v>
      </c>
      <c r="J8" s="17" t="str">
        <f>IFERROR(G8-I8,"")</f>
        <v/>
      </c>
    </row>
    <row r="9" spans="2:13" x14ac:dyDescent="0.25">
      <c r="B9" s="71" t="s">
        <v>23</v>
      </c>
      <c r="C9" s="11">
        <f>'Exhibit 2'!C9</f>
        <v>771276</v>
      </c>
      <c r="D9" s="22">
        <f>'Exhibit 2'!F9+'Exhibit 1B'!$M8</f>
        <v>7.8500000000000005</v>
      </c>
      <c r="E9" s="22">
        <f>'Exhibit 2'!H9+'Exhibit 1B'!$M8</f>
        <v>7.96</v>
      </c>
      <c r="F9" s="22">
        <f>'Exhibit 2'!D9+'Exhibit 1B'!$M8</f>
        <v>8.07</v>
      </c>
      <c r="G9" s="42" t="s">
        <v>53</v>
      </c>
      <c r="H9" s="17" t="str">
        <f>+IF(OR(ISBLANK($G9),ISTEXT($G9)),"",IF(OR($G9&lt;$D9,$G9&gt;$F9),"BID OUTSIDE VALID RANGE","GOOD"))</f>
        <v/>
      </c>
      <c r="I9" s="17">
        <f>'Exhibit 1B'!$M8</f>
        <v>3.66</v>
      </c>
      <c r="J9" s="17" t="str">
        <f t="shared" ref="J9:J14" si="0">IFERROR(G9-I9,"")</f>
        <v/>
      </c>
    </row>
    <row r="10" spans="2:13" x14ac:dyDescent="0.25">
      <c r="B10" s="71" t="s">
        <v>24</v>
      </c>
      <c r="C10" s="11">
        <f>'Exhibit 2'!C10</f>
        <v>1248631.2</v>
      </c>
      <c r="D10" s="22">
        <f>'Exhibit 2'!F10+'Exhibit 1B'!$M9</f>
        <v>4.95</v>
      </c>
      <c r="E10" s="22">
        <f>'Exhibit 2'!H10+'Exhibit 1B'!$M9</f>
        <v>5.0500000000000007</v>
      </c>
      <c r="F10" s="22">
        <f>'Exhibit 2'!D10+'Exhibit 1B'!$M9</f>
        <v>5.15</v>
      </c>
      <c r="G10" s="42" t="s">
        <v>53</v>
      </c>
      <c r="H10" s="17" t="str">
        <f>+IF(OR(ISBLANK($G10),ISTEXT($G10)),"",IF(OR($G10&lt;$D10,$G10&gt;$F10),"BID OUTSIDE VALID RANGE","GOOD"))</f>
        <v/>
      </c>
      <c r="I10" s="17">
        <f>'Exhibit 1B'!$M9</f>
        <v>1.08</v>
      </c>
      <c r="J10" s="17" t="str">
        <f t="shared" si="0"/>
        <v/>
      </c>
      <c r="M10" s="24"/>
    </row>
    <row r="11" spans="2:13" x14ac:dyDescent="0.25">
      <c r="B11" s="71" t="s">
        <v>25</v>
      </c>
      <c r="C11" s="11">
        <f>'Exhibit 2'!C11</f>
        <v>1276764</v>
      </c>
      <c r="D11" s="22">
        <f>'Exhibit 2'!F11+'Exhibit 1B'!$M10</f>
        <v>5.71</v>
      </c>
      <c r="E11" s="22">
        <f>'Exhibit 2'!H11+'Exhibit 1B'!$M10</f>
        <v>5.8199999999999994</v>
      </c>
      <c r="F11" s="22">
        <f>'Exhibit 2'!D11+'Exhibit 1B'!$M10</f>
        <v>5.92</v>
      </c>
      <c r="G11" s="42" t="s">
        <v>53</v>
      </c>
      <c r="H11" s="17" t="str">
        <f>+IF(OR(ISBLANK($G11),ISTEXT($G11)),"",IF(OR($G11&lt;$D11,$G11&gt;$F11),"BID OUTSIDE VALID RANGE","GOOD"))</f>
        <v/>
      </c>
      <c r="I11" s="17">
        <f>'Exhibit 1B'!$M10</f>
        <v>1.8</v>
      </c>
      <c r="J11" s="17" t="str">
        <f t="shared" si="0"/>
        <v/>
      </c>
    </row>
    <row r="12" spans="2:13" x14ac:dyDescent="0.25">
      <c r="B12" s="71" t="s">
        <v>26</v>
      </c>
      <c r="C12" s="11">
        <f>'Exhibit 2'!C12</f>
        <v>1566948</v>
      </c>
      <c r="D12" s="22">
        <f>'Exhibit 2'!F12+'Exhibit 1B'!$M11</f>
        <v>11.67</v>
      </c>
      <c r="E12" s="22">
        <f>'Exhibit 2'!H12+'Exhibit 1B'!$M11</f>
        <v>11.88</v>
      </c>
      <c r="F12" s="22">
        <f>'Exhibit 2'!D12+'Exhibit 1B'!$M11</f>
        <v>12.08</v>
      </c>
      <c r="G12" s="42" t="s">
        <v>53</v>
      </c>
      <c r="H12" s="17" t="str">
        <f t="shared" ref="H12:H14" si="1">+IF(OR(ISBLANK($G12),ISTEXT($G12)),"",IF(OR($G12&lt;$D12,$G12&gt;$F12),"BID OUTSIDE VALID RANGE","GOOD"))</f>
        <v/>
      </c>
      <c r="I12" s="17">
        <f>'Exhibit 1B'!$M11</f>
        <v>3.9</v>
      </c>
      <c r="J12" s="17" t="str">
        <f t="shared" si="0"/>
        <v/>
      </c>
    </row>
    <row r="13" spans="2:13" x14ac:dyDescent="0.25">
      <c r="B13" s="71" t="s">
        <v>27</v>
      </c>
      <c r="C13" s="11">
        <f>'Exhibit 2'!C13</f>
        <v>810261.6</v>
      </c>
      <c r="D13" s="22">
        <f>'Exhibit 2'!F13+'Exhibit 1B'!$M12</f>
        <v>16.59</v>
      </c>
      <c r="E13" s="22">
        <f>'Exhibit 2'!H13+'Exhibit 1B'!$M12</f>
        <v>16.91</v>
      </c>
      <c r="F13" s="22">
        <f>'Exhibit 2'!D13+'Exhibit 1B'!$M12</f>
        <v>17.23</v>
      </c>
      <c r="G13" s="42" t="s">
        <v>53</v>
      </c>
      <c r="H13" s="17" t="str">
        <f t="shared" si="1"/>
        <v/>
      </c>
      <c r="I13" s="17">
        <f>'Exhibit 1B'!$M12</f>
        <v>4.5199999999999996</v>
      </c>
      <c r="J13" s="17" t="str">
        <f t="shared" si="0"/>
        <v/>
      </c>
    </row>
    <row r="14" spans="2:13" x14ac:dyDescent="0.25">
      <c r="B14" s="72" t="s">
        <v>28</v>
      </c>
      <c r="C14" s="12">
        <f>'Exhibit 2'!C14</f>
        <v>1664215.2</v>
      </c>
      <c r="D14" s="23">
        <f>'Exhibit 2'!F14+'Exhibit 1B'!$M13</f>
        <v>6.3900000000000006</v>
      </c>
      <c r="E14" s="23">
        <f>'Exhibit 2'!H14+'Exhibit 1B'!$M13</f>
        <v>6.46</v>
      </c>
      <c r="F14" s="23">
        <f>'Exhibit 2'!D14+'Exhibit 1B'!$M13</f>
        <v>6.5299999999999994</v>
      </c>
      <c r="G14" s="43" t="s">
        <v>53</v>
      </c>
      <c r="H14" s="29" t="str">
        <f t="shared" si="1"/>
        <v/>
      </c>
      <c r="I14" s="29">
        <f>'Exhibit 1B'!$M13</f>
        <v>3.75</v>
      </c>
      <c r="J14" s="29" t="str">
        <f t="shared" si="0"/>
        <v/>
      </c>
    </row>
    <row r="15" spans="2:13" x14ac:dyDescent="0.25">
      <c r="B15" s="5" t="s">
        <v>29</v>
      </c>
      <c r="C15" s="27">
        <f>SUM(C8:C14)</f>
        <v>8939196</v>
      </c>
      <c r="D15" s="28">
        <f>'Exhibit 2'!F15+'Exhibit 1B'!$M14</f>
        <v>7.54</v>
      </c>
      <c r="E15" s="28">
        <f>'Exhibit 2'!H15+'Exhibit 1B'!$M14</f>
        <v>7.67</v>
      </c>
      <c r="F15" s="28">
        <f>'Exhibit 2'!D15+'Exhibit 1B'!$M14</f>
        <v>7.8</v>
      </c>
      <c r="G15" s="25"/>
      <c r="H15" s="25"/>
      <c r="I15" s="25"/>
      <c r="J15" s="25"/>
    </row>
    <row r="16" spans="2:13" x14ac:dyDescent="0.25">
      <c r="B16" s="6"/>
      <c r="C16" s="6"/>
      <c r="D16" s="6"/>
      <c r="E16" s="25"/>
      <c r="F16" s="25"/>
      <c r="G16" s="25"/>
      <c r="H16" s="25"/>
      <c r="I16" s="25"/>
      <c r="J16" s="25"/>
    </row>
    <row r="17" spans="2:2" x14ac:dyDescent="0.25">
      <c r="B17" s="26" t="s">
        <v>54</v>
      </c>
    </row>
    <row r="18" spans="2:2" x14ac:dyDescent="0.25">
      <c r="B18" s="7" t="s">
        <v>55</v>
      </c>
    </row>
    <row r="19" spans="2:2" x14ac:dyDescent="0.25">
      <c r="B19" s="7" t="s">
        <v>56</v>
      </c>
    </row>
    <row r="20" spans="2:2" x14ac:dyDescent="0.25">
      <c r="B20" s="7" t="s">
        <v>57</v>
      </c>
    </row>
    <row r="21" spans="2:2" x14ac:dyDescent="0.25">
      <c r="B21" s="7" t="s">
        <v>58</v>
      </c>
    </row>
    <row r="22" spans="2:2" x14ac:dyDescent="0.25">
      <c r="B22" s="7" t="s">
        <v>59</v>
      </c>
    </row>
  </sheetData>
  <sheetProtection algorithmName="SHA-512" hashValue="hkpRkDEr7IjEZY66P9nbv8cMXz9v+2QErE4tC85wJExTrBeJ3ukGVf/8rLYroKGUOzaww18hdRUWJkRf8Slcgg==" saltValue="2WgAlxy+KiI5Ow46/n8JUw==" spinCount="100000" sheet="1" objects="1" scenarios="1" formatCells="0" formatColumns="0" formatRows="0"/>
  <conditionalFormatting sqref="H8:J14">
    <cfRule type="containsText" dxfId="1" priority="1" operator="containsText" text="GOOD">
      <formula>NOT(ISERROR(SEARCH("GOOD",H8)))</formula>
    </cfRule>
    <cfRule type="containsText" dxfId="0" priority="2" operator="containsText" text="BID">
      <formula>NOT(ISERROR(SEARCH("BID",H8)))</formula>
    </cfRule>
  </conditionalFormatting>
  <printOptions horizontalCentered="1"/>
  <pageMargins left="0.25" right="0.25" top="0.5" bottom="0.75" header="0.3" footer="0.3"/>
  <pageSetup scale="67" orientation="landscape" r:id="rId1"/>
  <headerFooter scaleWithDoc="0" alignWithMargins="0">
    <oddFooter>&amp;L&amp;"Arial,Regular"&amp;9&amp;D&amp;C&amp;"Arial,Regular"&amp;9Milliman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c93c5ad-c239-4f98-ba9c-8792b34d284d">
      <Terms xmlns="http://schemas.microsoft.com/office/infopath/2007/PartnerControls"/>
    </lcf76f155ced4ddcb4097134ff3c332f>
    <TaxCatchAll xmlns="34354bcd-9f19-49ff-be41-0a8edec883c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13" ma:contentTypeDescription="Create a new document." ma:contentTypeScope="" ma:versionID="0ba6965b49cfba460855e6ee5312c6a6">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61b6bf4decb29928b3096fcac1d33b01"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3358760-6bd2-4d07-a004-50af683bcf1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069d251-8990-42e2-aa75-31a26b63ba0a}" ma:internalName="TaxCatchAll" ma:showField="CatchAllData" ma:web="34354bcd-9f19-49ff-be41-0a8edec883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446F59-BE71-4C1D-9F6E-3830B1518644}">
  <ds:schemaRefs>
    <ds:schemaRef ds:uri="http://schemas.microsoft.com/sharepoint/v3/contenttype/forms"/>
  </ds:schemaRefs>
</ds:datastoreItem>
</file>

<file path=customXml/itemProps2.xml><?xml version="1.0" encoding="utf-8"?>
<ds:datastoreItem xmlns:ds="http://schemas.openxmlformats.org/officeDocument/2006/customXml" ds:itemID="{367FFB99-5BB7-48B7-A1F4-F84BC49E9502}">
  <ds:schemaRefs>
    <ds:schemaRef ds:uri="ec93c5ad-c239-4f98-ba9c-8792b34d284d"/>
    <ds:schemaRef ds:uri="http://schemas.openxmlformats.org/package/2006/metadata/core-properties"/>
    <ds:schemaRef ds:uri="http://purl.org/dc/terms/"/>
    <ds:schemaRef ds:uri="http://purl.org/dc/elements/1.1/"/>
    <ds:schemaRef ds:uri="http://schemas.microsoft.com/office/2006/metadata/properties"/>
    <ds:schemaRef ds:uri="http://schemas.microsoft.com/office/2006/documentManagement/types"/>
    <ds:schemaRef ds:uri="http://purl.org/dc/dcmitype/"/>
    <ds:schemaRef ds:uri="34354bcd-9f19-49ff-be41-0a8edec883c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F2C0BFD-3F4D-472A-8606-816E4A6AD1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ReadMe</vt:lpstr>
      <vt:lpstr>Exhibit 1A</vt:lpstr>
      <vt:lpstr>Exhibit 1B</vt:lpstr>
      <vt:lpstr>Exhibit 2</vt:lpstr>
      <vt:lpstr>Exhibit 3</vt:lpstr>
      <vt:lpstr>'Exhibit 1A'!Print_Area</vt:lpstr>
      <vt:lpstr>'Exhibit 1B'!Print_Area</vt:lpstr>
      <vt:lpstr>'Exhibit 2'!Print_Area</vt:lpstr>
      <vt:lpstr>'Exhibit 3'!Print_Area</vt:lpstr>
      <vt:lpstr>ReadMe!Print_Area</vt:lpstr>
    </vt:vector>
  </TitlesOfParts>
  <Manager/>
  <Company>Milliman,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Alisa Gordon</dc:creator>
  <cp:keywords/>
  <dc:description/>
  <cp:lastModifiedBy>Karrie Goodnight</cp:lastModifiedBy>
  <cp:revision/>
  <dcterms:created xsi:type="dcterms:W3CDTF">2020-09-29T13:58:40Z</dcterms:created>
  <dcterms:modified xsi:type="dcterms:W3CDTF">2025-06-18T20:12:04Z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y fmtid="{D5CDD505-2E9C-101B-9397-08002B2CF9AE}" pid="3" name="MediaServiceImageTags">
    <vt:lpwstr/>
  </property>
</Properties>
</file>